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35" yWindow="65491" windowWidth="13530" windowHeight="12360" tabRatio="691" activeTab="0"/>
  </bookViews>
  <sheets>
    <sheet name="eng" sheetId="1" r:id="rId1"/>
  </sheets>
  <definedNames/>
  <calcPr fullCalcOnLoad="1"/>
</workbook>
</file>

<file path=xl/sharedStrings.xml><?xml version="1.0" encoding="utf-8"?>
<sst xmlns="http://schemas.openxmlformats.org/spreadsheetml/2006/main" count="116" uniqueCount="31">
  <si>
    <t>Share of mobile phone users, by sex</t>
  </si>
  <si>
    <t>in percent</t>
  </si>
  <si>
    <t>Total</t>
  </si>
  <si>
    <t>men</t>
  </si>
  <si>
    <t>women</t>
  </si>
  <si>
    <t>urban population</t>
  </si>
  <si>
    <t>rural population</t>
  </si>
  <si>
    <t>Republic of Kazakhstan</t>
  </si>
  <si>
    <t>Akmola</t>
  </si>
  <si>
    <t>Aktobe</t>
  </si>
  <si>
    <t>Almaty</t>
  </si>
  <si>
    <t>Atyrau</t>
  </si>
  <si>
    <t>Batys Kazakhstan</t>
  </si>
  <si>
    <t>Zhambyl</t>
  </si>
  <si>
    <t>Karagandy</t>
  </si>
  <si>
    <t>Kostanai</t>
  </si>
  <si>
    <t>Kyzylorda</t>
  </si>
  <si>
    <t>Mangistau</t>
  </si>
  <si>
    <t>Ontustik Kazakhstan</t>
  </si>
  <si>
    <t>Pavlodar</t>
  </si>
  <si>
    <t>Soltustik Kazakhstan</t>
  </si>
  <si>
    <t>Shygys Kazakhstan</t>
  </si>
  <si>
    <t>Almaty city</t>
  </si>
  <si>
    <t>* Share of mobile phone users is formed from 2015.</t>
  </si>
  <si>
    <t>Turkistan</t>
  </si>
  <si>
    <t>Shymkent city</t>
  </si>
  <si>
    <t xml:space="preserve"> -</t>
  </si>
  <si>
    <t>Abai</t>
  </si>
  <si>
    <t>Zhetisu</t>
  </si>
  <si>
    <t>Ulytau</t>
  </si>
  <si>
    <t>Astana city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</si>
</sst>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%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d/m"/>
    <numFmt numFmtId="183" formatCode="dd/mm/yy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;[Red]0"/>
    <numFmt numFmtId="193" formatCode="0_ ;\-0\ "/>
    <numFmt numFmtId="194" formatCode="0.0_ ;\-0.0\ "/>
    <numFmt numFmtId="195" formatCode="000000"/>
    <numFmt numFmtId="196" formatCode="0.00;[Red]0.00"/>
    <numFmt numFmtId="197" formatCode="0.00000000"/>
    <numFmt numFmtId="198" formatCode="0.000000000"/>
    <numFmt numFmtId="199" formatCode="0.0000000000"/>
    <numFmt numFmtId="200" formatCode="0.00000000000"/>
    <numFmt numFmtId="201" formatCode="0.000000000000"/>
    <numFmt numFmtId="202" formatCode="0.0000000000000"/>
    <numFmt numFmtId="203" formatCode="0.0;[Red]0.0"/>
    <numFmt numFmtId="204" formatCode="0.000;[Red]0.000"/>
    <numFmt numFmtId="205" formatCode="[$€-2]\ ###,000_);[Red]\([$€-2]\ ###,000\)"/>
    <numFmt numFmtId="206" formatCode="#,##0.0"/>
    <numFmt numFmtId="207" formatCode="_-* #,##0_р_._-;\-* #,##0_р_._-;_-* &quot;-&quot;??_р_._-;_-@_-"/>
    <numFmt numFmtId="208" formatCode="#,##0.0;[Red]#,##0.0"/>
    <numFmt numFmtId="209" formatCode="[$-FC19]d\ mmmm\ yyyy\ &quot;г.&quot;"/>
    <numFmt numFmtId="210" formatCode="###\ ###\ ###\ ###\ ##0.0"/>
    <numFmt numFmtId="211" formatCode="_-* #,##0.0_р_._-;\-* #,##0.0_р_._-;_-* &quot;-&quot;??_р_._-;_-@_-"/>
    <numFmt numFmtId="212" formatCode="####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210" fontId="4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vertical="top" wrapText="1"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210" fontId="4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zoomScalePageLayoutView="0" workbookViewId="0" topLeftCell="A1">
      <selection activeCell="N108" sqref="N108"/>
    </sheetView>
  </sheetViews>
  <sheetFormatPr defaultColWidth="9.00390625" defaultRowHeight="12.75"/>
  <cols>
    <col min="1" max="1" width="25.00390625" style="0" customWidth="1"/>
    <col min="2" max="2" width="15.75390625" style="0" customWidth="1"/>
    <col min="3" max="3" width="17.00390625" style="0" customWidth="1"/>
    <col min="4" max="4" width="14.25390625" style="0" customWidth="1"/>
    <col min="5" max="5" width="12.75390625" style="0" customWidth="1"/>
    <col min="6" max="6" width="13.875" style="0" customWidth="1"/>
    <col min="7" max="7" width="15.875" style="0" customWidth="1"/>
    <col min="8" max="8" width="16.125" style="0" customWidth="1"/>
    <col min="9" max="9" width="17.75390625" style="0" customWidth="1"/>
  </cols>
  <sheetData>
    <row r="1" spans="1:4" ht="28.5" customHeight="1">
      <c r="A1" s="17" t="s">
        <v>0</v>
      </c>
      <c r="B1" s="17"/>
      <c r="C1" s="17"/>
      <c r="D1" s="17"/>
    </row>
    <row r="2" spans="2:9" ht="12.75">
      <c r="B2" s="14"/>
      <c r="C2" s="14"/>
      <c r="D2" s="14"/>
      <c r="I2" s="13" t="s">
        <v>1</v>
      </c>
    </row>
    <row r="3" spans="1:9" ht="12.75" customHeight="1">
      <c r="A3" s="2"/>
      <c r="B3" s="9">
        <v>2015</v>
      </c>
      <c r="C3" s="9">
        <v>2016</v>
      </c>
      <c r="D3" s="9">
        <v>2017</v>
      </c>
      <c r="E3" s="9">
        <v>2018</v>
      </c>
      <c r="F3" s="9">
        <v>2019</v>
      </c>
      <c r="G3" s="9">
        <v>2020</v>
      </c>
      <c r="H3" s="9">
        <v>2021</v>
      </c>
      <c r="I3" s="9">
        <v>2022</v>
      </c>
    </row>
    <row r="4" spans="1:9" ht="12.75">
      <c r="A4" s="15" t="s">
        <v>2</v>
      </c>
      <c r="B4" s="16"/>
      <c r="C4" s="16"/>
      <c r="D4" s="16"/>
      <c r="E4" s="16"/>
      <c r="F4" s="16"/>
      <c r="G4" s="16"/>
      <c r="H4" s="16"/>
      <c r="I4" s="16"/>
    </row>
    <row r="5" spans="1:9" ht="12.75">
      <c r="A5" s="10" t="s">
        <v>7</v>
      </c>
      <c r="B5" s="1">
        <v>82.24984516349998</v>
      </c>
      <c r="C5" s="1">
        <v>91.1</v>
      </c>
      <c r="D5" s="1">
        <v>92.6</v>
      </c>
      <c r="E5" s="1">
        <v>94.6</v>
      </c>
      <c r="F5" s="1">
        <v>94.4346722739764</v>
      </c>
      <c r="G5" s="1">
        <v>95.85051686485816</v>
      </c>
      <c r="H5" s="1">
        <v>97.06379773548676</v>
      </c>
      <c r="I5" s="18">
        <v>97.16032555915615</v>
      </c>
    </row>
    <row r="6" spans="1:9" ht="12.75">
      <c r="A6" s="21" t="s">
        <v>27</v>
      </c>
      <c r="B6" s="1"/>
      <c r="C6" s="1"/>
      <c r="D6" s="1"/>
      <c r="E6" s="1"/>
      <c r="F6" s="1"/>
      <c r="G6" s="1"/>
      <c r="H6" s="1"/>
      <c r="I6" s="18">
        <v>97.12548126571212</v>
      </c>
    </row>
    <row r="7" spans="1:9" ht="12.75">
      <c r="A7" s="11" t="s">
        <v>8</v>
      </c>
      <c r="B7" s="1">
        <v>70.61922571705347</v>
      </c>
      <c r="C7" s="1">
        <v>88.4</v>
      </c>
      <c r="D7" s="1">
        <v>90</v>
      </c>
      <c r="E7" s="1">
        <v>92.7</v>
      </c>
      <c r="F7" s="1">
        <v>93.94675399971794</v>
      </c>
      <c r="G7" s="1">
        <v>95.11924331488669</v>
      </c>
      <c r="H7" s="1">
        <v>96.35968839821906</v>
      </c>
      <c r="I7" s="18">
        <v>98.53390543937685</v>
      </c>
    </row>
    <row r="8" spans="1:9" ht="12.75">
      <c r="A8" s="11" t="s">
        <v>9</v>
      </c>
      <c r="B8" s="1">
        <v>79.83112155792004</v>
      </c>
      <c r="C8" s="1">
        <v>90.7</v>
      </c>
      <c r="D8" s="1">
        <v>94.4</v>
      </c>
      <c r="E8" s="1">
        <v>95.7</v>
      </c>
      <c r="F8" s="1">
        <v>96.45956244062249</v>
      </c>
      <c r="G8" s="1">
        <v>95.7008270865865</v>
      </c>
      <c r="H8" s="1">
        <v>94.0541044090711</v>
      </c>
      <c r="I8" s="18">
        <v>95.0931401802614</v>
      </c>
    </row>
    <row r="9" spans="1:9" ht="12.75">
      <c r="A9" s="11" t="s">
        <v>10</v>
      </c>
      <c r="B9" s="1">
        <v>88.16041731686656</v>
      </c>
      <c r="C9" s="1">
        <v>93.2</v>
      </c>
      <c r="D9" s="1">
        <v>94.8</v>
      </c>
      <c r="E9" s="1">
        <v>97.1</v>
      </c>
      <c r="F9" s="1">
        <v>95.65313372791765</v>
      </c>
      <c r="G9" s="1">
        <v>98.68707357336949</v>
      </c>
      <c r="H9" s="1">
        <v>99.06201724956503</v>
      </c>
      <c r="I9" s="18">
        <v>98.34241360884486</v>
      </c>
    </row>
    <row r="10" spans="1:9" ht="12.75">
      <c r="A10" s="11" t="s">
        <v>11</v>
      </c>
      <c r="B10" s="1">
        <v>80.82992184592483</v>
      </c>
      <c r="C10" s="1">
        <v>91</v>
      </c>
      <c r="D10" s="1">
        <v>94.4</v>
      </c>
      <c r="E10" s="1">
        <v>90.6</v>
      </c>
      <c r="F10" s="1">
        <v>91.19577840789115</v>
      </c>
      <c r="G10" s="1">
        <v>93.43373699691645</v>
      </c>
      <c r="H10" s="1">
        <v>94.2636324680631</v>
      </c>
      <c r="I10" s="18">
        <v>93.84756593632008</v>
      </c>
    </row>
    <row r="11" spans="1:9" ht="12.75">
      <c r="A11" s="12" t="s">
        <v>12</v>
      </c>
      <c r="B11" s="1">
        <v>88.91440481618297</v>
      </c>
      <c r="C11" s="1">
        <v>94.7</v>
      </c>
      <c r="D11" s="1">
        <v>93.1</v>
      </c>
      <c r="E11" s="1">
        <v>94.1</v>
      </c>
      <c r="F11" s="1">
        <v>93.69447325316463</v>
      </c>
      <c r="G11" s="1">
        <v>93.84371351934199</v>
      </c>
      <c r="H11" s="1">
        <v>94.997379230245</v>
      </c>
      <c r="I11" s="18">
        <v>96.52208640681587</v>
      </c>
    </row>
    <row r="12" spans="1:9" ht="12.75">
      <c r="A12" s="11" t="s">
        <v>13</v>
      </c>
      <c r="B12" s="1">
        <v>75.18646965040023</v>
      </c>
      <c r="C12" s="1">
        <v>82.3</v>
      </c>
      <c r="D12" s="1">
        <v>90</v>
      </c>
      <c r="E12" s="1">
        <v>95.7</v>
      </c>
      <c r="F12" s="1">
        <v>94.80839632415469</v>
      </c>
      <c r="G12" s="1">
        <v>95.8784565571729</v>
      </c>
      <c r="H12" s="1">
        <v>97.7610712537876</v>
      </c>
      <c r="I12" s="18">
        <v>96.33102375345072</v>
      </c>
    </row>
    <row r="13" spans="1:9" ht="12.75">
      <c r="A13" s="11" t="s">
        <v>28</v>
      </c>
      <c r="B13" s="1"/>
      <c r="C13" s="1"/>
      <c r="D13" s="1"/>
      <c r="E13" s="1"/>
      <c r="F13" s="1"/>
      <c r="G13" s="1"/>
      <c r="H13" s="1"/>
      <c r="I13" s="18">
        <v>97.77762015020781</v>
      </c>
    </row>
    <row r="14" spans="1:9" ht="12.75">
      <c r="A14" s="11" t="s">
        <v>14</v>
      </c>
      <c r="B14" s="1">
        <v>80.01827748219253</v>
      </c>
      <c r="C14" s="1">
        <v>87.6</v>
      </c>
      <c r="D14" s="1">
        <v>91.1</v>
      </c>
      <c r="E14" s="1">
        <v>92.1</v>
      </c>
      <c r="F14" s="1">
        <v>95.05629298637578</v>
      </c>
      <c r="G14" s="1">
        <v>97.11947344625639</v>
      </c>
      <c r="H14" s="1">
        <v>98.52293080693816</v>
      </c>
      <c r="I14" s="18">
        <v>97.77682056420612</v>
      </c>
    </row>
    <row r="15" spans="1:9" ht="12.75">
      <c r="A15" s="11" t="s">
        <v>15</v>
      </c>
      <c r="B15" s="1">
        <v>83.41515748263006</v>
      </c>
      <c r="C15" s="1">
        <v>94.1</v>
      </c>
      <c r="D15" s="1">
        <v>96.6</v>
      </c>
      <c r="E15" s="1">
        <v>97.3</v>
      </c>
      <c r="F15" s="1">
        <v>95.60736733431871</v>
      </c>
      <c r="G15" s="1">
        <v>94.75558958854555</v>
      </c>
      <c r="H15" s="1">
        <v>96.69218173725042</v>
      </c>
      <c r="I15" s="18">
        <v>97.57653481099467</v>
      </c>
    </row>
    <row r="16" spans="1:9" ht="12.75">
      <c r="A16" s="11" t="s">
        <v>16</v>
      </c>
      <c r="B16" s="1">
        <v>77.00297018694707</v>
      </c>
      <c r="C16" s="1">
        <v>91.4</v>
      </c>
      <c r="D16" s="1">
        <v>90.4</v>
      </c>
      <c r="E16" s="1">
        <v>94.8</v>
      </c>
      <c r="F16" s="1">
        <v>89.83432640062753</v>
      </c>
      <c r="G16" s="1">
        <v>92.43599715322564</v>
      </c>
      <c r="H16" s="1">
        <v>93.69182471029158</v>
      </c>
      <c r="I16" s="18">
        <v>97.01658509041567</v>
      </c>
    </row>
    <row r="17" spans="1:9" ht="12.75">
      <c r="A17" s="11" t="s">
        <v>17</v>
      </c>
      <c r="B17" s="1">
        <v>83.71190971776939</v>
      </c>
      <c r="C17" s="1">
        <v>89.1</v>
      </c>
      <c r="D17" s="1">
        <v>91.2</v>
      </c>
      <c r="E17" s="1">
        <v>92.6</v>
      </c>
      <c r="F17" s="1">
        <v>95.44379720481075</v>
      </c>
      <c r="G17" s="1">
        <v>99.44042144278949</v>
      </c>
      <c r="H17" s="1">
        <v>99.64358091646099</v>
      </c>
      <c r="I17" s="18">
        <v>94.32711083967502</v>
      </c>
    </row>
    <row r="18" spans="1:9" ht="12.75">
      <c r="A18" s="12" t="s">
        <v>18</v>
      </c>
      <c r="B18" s="1">
        <v>81.06824165782145</v>
      </c>
      <c r="C18" s="1">
        <v>91.4</v>
      </c>
      <c r="D18" s="1">
        <v>93.6</v>
      </c>
      <c r="E18" s="1"/>
      <c r="F18" s="1"/>
      <c r="G18" s="1"/>
      <c r="H18" s="1"/>
      <c r="I18" s="19"/>
    </row>
    <row r="19" spans="1:9" ht="12.75">
      <c r="A19" s="11" t="s">
        <v>19</v>
      </c>
      <c r="B19" s="1">
        <v>86.62826853712954</v>
      </c>
      <c r="C19" s="1">
        <v>92.7</v>
      </c>
      <c r="D19" s="1">
        <v>90.5</v>
      </c>
      <c r="E19" s="1">
        <v>93</v>
      </c>
      <c r="F19" s="1">
        <v>95.56453287117415</v>
      </c>
      <c r="G19" s="1">
        <v>97.84493085717445</v>
      </c>
      <c r="H19" s="1">
        <v>97.63862326817</v>
      </c>
      <c r="I19" s="18">
        <v>98.43052976274672</v>
      </c>
    </row>
    <row r="20" spans="1:9" ht="12.75">
      <c r="A20" s="11" t="s">
        <v>20</v>
      </c>
      <c r="B20" s="1">
        <v>81.12262841089046</v>
      </c>
      <c r="C20" s="1">
        <v>88.2</v>
      </c>
      <c r="D20" s="1">
        <v>91.9</v>
      </c>
      <c r="E20" s="1">
        <v>92.4</v>
      </c>
      <c r="F20" s="1">
        <v>92.73913401254326</v>
      </c>
      <c r="G20" s="1">
        <v>97.11034228558982</v>
      </c>
      <c r="H20" s="1">
        <v>97.33884090096608</v>
      </c>
      <c r="I20" s="18">
        <v>97.54366650435077</v>
      </c>
    </row>
    <row r="21" spans="1:9" ht="12.75">
      <c r="A21" s="11" t="s">
        <v>24</v>
      </c>
      <c r="B21" s="1"/>
      <c r="C21" s="1"/>
      <c r="D21" s="1"/>
      <c r="E21" s="1">
        <v>94</v>
      </c>
      <c r="F21" s="1">
        <v>94.79564562375468</v>
      </c>
      <c r="G21" s="1">
        <v>95.44182603920444</v>
      </c>
      <c r="H21" s="1">
        <v>95.0172240438059</v>
      </c>
      <c r="I21" s="18">
        <v>97.63329126205844</v>
      </c>
    </row>
    <row r="22" spans="1:9" ht="12.75">
      <c r="A22" s="11" t="s">
        <v>29</v>
      </c>
      <c r="B22" s="1"/>
      <c r="C22" s="1"/>
      <c r="D22" s="1"/>
      <c r="E22" s="1"/>
      <c r="F22" s="1"/>
      <c r="G22" s="1"/>
      <c r="H22" s="1"/>
      <c r="I22" s="18">
        <v>98.57462567272339</v>
      </c>
    </row>
    <row r="23" spans="1:9" ht="12.75">
      <c r="A23" s="11" t="s">
        <v>21</v>
      </c>
      <c r="B23" s="1">
        <v>72.50374158977478</v>
      </c>
      <c r="C23" s="1">
        <v>93.5</v>
      </c>
      <c r="D23" s="1">
        <v>90.6</v>
      </c>
      <c r="E23" s="1">
        <v>94</v>
      </c>
      <c r="F23" s="1">
        <v>93.94315995918552</v>
      </c>
      <c r="G23" s="1">
        <v>95.30120849816453</v>
      </c>
      <c r="H23" s="1">
        <v>98.1196844615042</v>
      </c>
      <c r="I23" s="18">
        <v>99.46242242836112</v>
      </c>
    </row>
    <row r="24" spans="1:9" ht="12.75">
      <c r="A24" s="11" t="s">
        <v>30</v>
      </c>
      <c r="B24" s="1">
        <v>88.2324038137722</v>
      </c>
      <c r="C24" s="1">
        <v>100</v>
      </c>
      <c r="D24" s="1">
        <v>96.2</v>
      </c>
      <c r="E24" s="1">
        <v>99.2</v>
      </c>
      <c r="F24" s="1">
        <v>99.20028230424343</v>
      </c>
      <c r="G24" s="1">
        <v>99.16839006149594</v>
      </c>
      <c r="H24" s="1">
        <v>99.0125459376638</v>
      </c>
      <c r="I24" s="18">
        <v>99.13885889248846</v>
      </c>
    </row>
    <row r="25" spans="1:9" ht="12.75">
      <c r="A25" s="11" t="s">
        <v>22</v>
      </c>
      <c r="B25" s="1">
        <v>92.74372518556879</v>
      </c>
      <c r="C25" s="1">
        <v>89.1</v>
      </c>
      <c r="D25" s="1">
        <v>91.4</v>
      </c>
      <c r="E25" s="1">
        <v>93.6</v>
      </c>
      <c r="F25" s="1">
        <v>92.53971820018843</v>
      </c>
      <c r="G25" s="1">
        <v>94.26587772184335</v>
      </c>
      <c r="H25" s="1">
        <v>96.65514598237715</v>
      </c>
      <c r="I25" s="18">
        <v>96.34435777980141</v>
      </c>
    </row>
    <row r="26" spans="1:9" ht="12.75">
      <c r="A26" s="11" t="s">
        <v>25</v>
      </c>
      <c r="B26" s="1"/>
      <c r="C26" s="1"/>
      <c r="D26" s="1"/>
      <c r="E26" s="1">
        <v>95.1</v>
      </c>
      <c r="F26" s="1">
        <v>92.27459509165301</v>
      </c>
      <c r="G26" s="1">
        <v>91.91474761797832</v>
      </c>
      <c r="H26" s="1">
        <v>98.26863918131366</v>
      </c>
      <c r="I26" s="18">
        <v>95.70029084069776</v>
      </c>
    </row>
    <row r="27" spans="1:9" ht="12.75">
      <c r="A27" s="15" t="s">
        <v>3</v>
      </c>
      <c r="B27" s="16"/>
      <c r="C27" s="16"/>
      <c r="D27" s="16"/>
      <c r="E27" s="16"/>
      <c r="F27" s="16"/>
      <c r="G27" s="16"/>
      <c r="H27" s="16"/>
      <c r="I27" s="22"/>
    </row>
    <row r="28" spans="1:9" ht="12.75">
      <c r="A28" s="10" t="s">
        <v>7</v>
      </c>
      <c r="B28" s="1">
        <v>82.09292433978591</v>
      </c>
      <c r="C28" s="1">
        <v>91.3</v>
      </c>
      <c r="D28" s="1">
        <f>6838353/7373175.5*100</f>
        <v>92.74637501847067</v>
      </c>
      <c r="E28" s="1">
        <v>94.74304664930759</v>
      </c>
      <c r="F28" s="1">
        <v>94.32784411770584</v>
      </c>
      <c r="G28" s="1">
        <v>95.91645013807319</v>
      </c>
      <c r="H28" s="1">
        <v>96.94225355671668</v>
      </c>
      <c r="I28" s="18">
        <v>97.05981474133834</v>
      </c>
    </row>
    <row r="29" spans="1:9" ht="12.75">
      <c r="A29" s="21" t="s">
        <v>27</v>
      </c>
      <c r="B29" s="1"/>
      <c r="C29" s="1"/>
      <c r="D29" s="1"/>
      <c r="E29" s="1"/>
      <c r="F29" s="1"/>
      <c r="G29" s="1"/>
      <c r="H29" s="1"/>
      <c r="I29" s="18">
        <v>97.02983324497006</v>
      </c>
    </row>
    <row r="30" spans="1:9" ht="12.75">
      <c r="A30" s="11" t="s">
        <v>8</v>
      </c>
      <c r="B30" s="1">
        <v>70.25694272552808</v>
      </c>
      <c r="C30" s="1">
        <v>89</v>
      </c>
      <c r="D30" s="1">
        <f>276362/310122*100</f>
        <v>89.11396160220816</v>
      </c>
      <c r="E30" s="1">
        <v>93.0825384574738</v>
      </c>
      <c r="F30" s="1">
        <v>93.75840705985348</v>
      </c>
      <c r="G30" s="1">
        <v>95.5011063376316</v>
      </c>
      <c r="H30" s="1">
        <v>96.68477099565305</v>
      </c>
      <c r="I30" s="18">
        <v>98.34378787744738</v>
      </c>
    </row>
    <row r="31" spans="1:9" ht="12.75">
      <c r="A31" s="11" t="s">
        <v>9</v>
      </c>
      <c r="B31" s="1">
        <v>77.04779897643313</v>
      </c>
      <c r="C31" s="1">
        <v>90.3</v>
      </c>
      <c r="D31" s="1">
        <f>326401/347012.5*100</f>
        <v>94.06030042145456</v>
      </c>
      <c r="E31" s="1">
        <v>95.52257433184657</v>
      </c>
      <c r="F31" s="1">
        <v>96.86493876070641</v>
      </c>
      <c r="G31" s="1">
        <v>95.12000713389078</v>
      </c>
      <c r="H31" s="1">
        <v>94.5519137124062</v>
      </c>
      <c r="I31" s="18">
        <v>95.9852177564268</v>
      </c>
    </row>
    <row r="32" spans="1:9" ht="12.75">
      <c r="A32" s="11" t="s">
        <v>10</v>
      </c>
      <c r="B32" s="1">
        <v>86.5076093131759</v>
      </c>
      <c r="C32" s="1">
        <v>92.4</v>
      </c>
      <c r="D32" s="1">
        <f>781026/821775.5*100</f>
        <v>95.04128560659207</v>
      </c>
      <c r="E32" s="1">
        <v>97.00509731204896</v>
      </c>
      <c r="F32" s="1">
        <v>95.40767887769337</v>
      </c>
      <c r="G32" s="1">
        <v>99.14211723752244</v>
      </c>
      <c r="H32" s="1">
        <v>99.196203202332</v>
      </c>
      <c r="I32" s="18">
        <v>97.72782346258305</v>
      </c>
    </row>
    <row r="33" spans="1:9" ht="12.75">
      <c r="A33" s="11" t="s">
        <v>11</v>
      </c>
      <c r="B33" s="1">
        <v>80.79432039467873</v>
      </c>
      <c r="C33" s="1">
        <v>92</v>
      </c>
      <c r="D33" s="1">
        <f>236087/249291.5*100</f>
        <v>94.70318883716452</v>
      </c>
      <c r="E33" s="1">
        <v>89.7492460955376</v>
      </c>
      <c r="F33" s="1">
        <v>91.5185031550656</v>
      </c>
      <c r="G33" s="1">
        <v>94.1540674318911</v>
      </c>
      <c r="H33" s="1">
        <v>94.77466945331355</v>
      </c>
      <c r="I33" s="18">
        <v>93.26443134711373</v>
      </c>
    </row>
    <row r="34" spans="1:9" ht="12.75">
      <c r="A34" s="12" t="s">
        <v>12</v>
      </c>
      <c r="B34" s="1">
        <v>88.77832866608517</v>
      </c>
      <c r="C34" s="1">
        <v>95</v>
      </c>
      <c r="D34" s="1">
        <f>247676/265916*100</f>
        <v>93.1406910452925</v>
      </c>
      <c r="E34" s="1">
        <v>94.35319822896524</v>
      </c>
      <c r="F34" s="1">
        <v>93.59823236972933</v>
      </c>
      <c r="G34" s="1">
        <v>93.5478048753808</v>
      </c>
      <c r="H34" s="1">
        <v>94.4903342366757</v>
      </c>
      <c r="I34" s="18">
        <v>96.39126832531971</v>
      </c>
    </row>
    <row r="35" spans="1:9" ht="12.75">
      <c r="A35" s="11" t="s">
        <v>13</v>
      </c>
      <c r="B35" s="1">
        <v>76.87270664483955</v>
      </c>
      <c r="C35" s="1">
        <v>83.8</v>
      </c>
      <c r="D35" s="1">
        <f>407104/455627*100</f>
        <v>89.35027994390148</v>
      </c>
      <c r="E35" s="1">
        <v>96.53791466103132</v>
      </c>
      <c r="F35" s="1">
        <v>95.08860334979352</v>
      </c>
      <c r="G35" s="1">
        <v>96.14282631183347</v>
      </c>
      <c r="H35" s="1">
        <v>97.41966269578506</v>
      </c>
      <c r="I35" s="18">
        <v>96.14566360194276</v>
      </c>
    </row>
    <row r="36" spans="1:9" ht="12.75">
      <c r="A36" s="11" t="s">
        <v>28</v>
      </c>
      <c r="B36" s="1"/>
      <c r="C36" s="1"/>
      <c r="D36" s="1"/>
      <c r="E36" s="1"/>
      <c r="F36" s="1"/>
      <c r="G36" s="1"/>
      <c r="H36" s="1"/>
      <c r="I36" s="18">
        <v>97.55355946384418</v>
      </c>
    </row>
    <row r="37" spans="1:9" ht="12.75">
      <c r="A37" s="11" t="s">
        <v>14</v>
      </c>
      <c r="B37" s="1">
        <v>79.66536714449461</v>
      </c>
      <c r="C37" s="1">
        <v>88.6</v>
      </c>
      <c r="D37" s="1">
        <f>514385/566106*100</f>
        <v>90.86372516807806</v>
      </c>
      <c r="E37" s="1">
        <v>92.01683599368253</v>
      </c>
      <c r="F37" s="1">
        <v>94.73987152215182</v>
      </c>
      <c r="G37" s="1">
        <v>97.13865104823608</v>
      </c>
      <c r="H37" s="1">
        <v>98.54190903064651</v>
      </c>
      <c r="I37" s="18">
        <v>97.11705065238928</v>
      </c>
    </row>
    <row r="38" spans="1:9" ht="12.75">
      <c r="A38" s="11" t="s">
        <v>15</v>
      </c>
      <c r="B38" s="1">
        <v>82.12151108608971</v>
      </c>
      <c r="C38" s="1">
        <v>94.5</v>
      </c>
      <c r="D38" s="1">
        <f>353813/364819*100</f>
        <v>96.98316151296945</v>
      </c>
      <c r="E38" s="1">
        <v>96.67787930377474</v>
      </c>
      <c r="F38" s="1">
        <v>95.32913740323016</v>
      </c>
      <c r="G38" s="1">
        <v>93.70181007402851</v>
      </c>
      <c r="H38" s="1">
        <v>95.59081095371329</v>
      </c>
      <c r="I38" s="18">
        <v>97.78952843273233</v>
      </c>
    </row>
    <row r="39" spans="1:9" ht="12.75">
      <c r="A39" s="11" t="s">
        <v>16</v>
      </c>
      <c r="B39" s="1">
        <v>78.19197856367727</v>
      </c>
      <c r="C39" s="1">
        <v>91</v>
      </c>
      <c r="D39" s="1">
        <f>293281/324358.5*100</f>
        <v>90.41878045434296</v>
      </c>
      <c r="E39" s="1">
        <v>95.43503659356027</v>
      </c>
      <c r="F39" s="1">
        <v>88.77080856123662</v>
      </c>
      <c r="G39" s="1">
        <v>92.078537179913</v>
      </c>
      <c r="H39" s="1">
        <v>90.83317714565823</v>
      </c>
      <c r="I39" s="18">
        <v>96.6513328378297</v>
      </c>
    </row>
    <row r="40" spans="1:9" ht="12.75">
      <c r="A40" s="11" t="s">
        <v>17</v>
      </c>
      <c r="B40" s="1">
        <v>85.86391184792255</v>
      </c>
      <c r="C40" s="1">
        <v>88.8</v>
      </c>
      <c r="D40" s="1">
        <f>244334/264813*100</f>
        <v>92.26661833067108</v>
      </c>
      <c r="E40" s="1">
        <v>92.13284528823327</v>
      </c>
      <c r="F40" s="1">
        <v>95.48844026489499</v>
      </c>
      <c r="G40" s="1">
        <v>99.41920290605728</v>
      </c>
      <c r="H40" s="1">
        <v>99.52763083151385</v>
      </c>
      <c r="I40" s="18">
        <v>94.87060698735228</v>
      </c>
    </row>
    <row r="41" spans="1:9" ht="12.75">
      <c r="A41" s="12" t="s">
        <v>18</v>
      </c>
      <c r="B41" s="1">
        <v>82.14539132747653</v>
      </c>
      <c r="C41" s="1">
        <v>92.1</v>
      </c>
      <c r="D41" s="1">
        <f>1113866/1184310*100</f>
        <v>94.05189519635906</v>
      </c>
      <c r="E41" s="1"/>
      <c r="F41" s="1"/>
      <c r="G41" s="1"/>
      <c r="H41" s="1"/>
      <c r="I41" s="20"/>
    </row>
    <row r="42" spans="1:9" ht="12.75">
      <c r="A42" s="11" t="s">
        <v>19</v>
      </c>
      <c r="B42" s="1">
        <v>79.71535425562519</v>
      </c>
      <c r="C42" s="1">
        <v>92.9</v>
      </c>
      <c r="D42" s="1">
        <f>281454/309512.5*100</f>
        <v>90.93461491862203</v>
      </c>
      <c r="E42" s="1">
        <v>93.06391007756939</v>
      </c>
      <c r="F42" s="1">
        <v>95.07004306011527</v>
      </c>
      <c r="G42" s="1">
        <v>97.50692253978956</v>
      </c>
      <c r="H42" s="1">
        <v>96.87782979789222</v>
      </c>
      <c r="I42" s="18">
        <v>97.73765867418899</v>
      </c>
    </row>
    <row r="43" spans="1:9" ht="12.75">
      <c r="A43" s="11" t="s">
        <v>20</v>
      </c>
      <c r="B43" s="1">
        <v>78.41395071375159</v>
      </c>
      <c r="C43" s="1">
        <v>89</v>
      </c>
      <c r="D43" s="1">
        <f>216117/234914*100</f>
        <v>91.9983483317299</v>
      </c>
      <c r="E43" s="1">
        <v>92.32585193011666</v>
      </c>
      <c r="F43" s="1">
        <v>91.80966988053493</v>
      </c>
      <c r="G43" s="1">
        <v>97.16533601044418</v>
      </c>
      <c r="H43" s="1">
        <v>96.61366249430549</v>
      </c>
      <c r="I43" s="18">
        <v>96.34178951272739</v>
      </c>
    </row>
    <row r="44" spans="1:9" ht="12.75">
      <c r="A44" s="11" t="s">
        <v>24</v>
      </c>
      <c r="B44" s="1"/>
      <c r="C44" s="1"/>
      <c r="D44" s="1"/>
      <c r="E44" s="1">
        <v>94.68481120487773</v>
      </c>
      <c r="F44" s="1">
        <v>94.52901318898073</v>
      </c>
      <c r="G44" s="1">
        <v>95.95354214717914</v>
      </c>
      <c r="H44" s="1">
        <v>95.47023133772903</v>
      </c>
      <c r="I44" s="18">
        <v>97.93259810782064</v>
      </c>
    </row>
    <row r="45" spans="1:9" ht="12.75">
      <c r="A45" s="11" t="s">
        <v>29</v>
      </c>
      <c r="B45" s="1"/>
      <c r="C45" s="1"/>
      <c r="D45" s="1"/>
      <c r="E45" s="1"/>
      <c r="F45" s="1"/>
      <c r="G45" s="1"/>
      <c r="H45" s="1"/>
      <c r="I45" s="18">
        <v>98.12774615268067</v>
      </c>
    </row>
    <row r="46" spans="1:9" ht="12.75">
      <c r="A46" s="11" t="s">
        <v>21</v>
      </c>
      <c r="B46" s="1">
        <v>69.89501631151523</v>
      </c>
      <c r="C46" s="1">
        <v>94.3</v>
      </c>
      <c r="D46" s="1">
        <f>516143/573052*100</f>
        <v>90.06913857730189</v>
      </c>
      <c r="E46" s="1">
        <v>94.25207756232687</v>
      </c>
      <c r="F46" s="1">
        <v>93.82235557811268</v>
      </c>
      <c r="G46" s="1">
        <v>95.10865216447</v>
      </c>
      <c r="H46" s="1">
        <v>98.09660717957406</v>
      </c>
      <c r="I46" s="18">
        <v>99.48490963982672</v>
      </c>
    </row>
    <row r="47" spans="1:9" ht="12.75">
      <c r="A47" s="11" t="s">
        <v>30</v>
      </c>
      <c r="B47" s="1">
        <v>90.31015772290431</v>
      </c>
      <c r="C47" s="1">
        <v>100</v>
      </c>
      <c r="D47" s="1">
        <f>385841/401671.5*100</f>
        <v>96.05884410519542</v>
      </c>
      <c r="E47" s="1">
        <v>99.36656083573526</v>
      </c>
      <c r="F47" s="1">
        <v>98.98860133733413</v>
      </c>
      <c r="G47" s="1">
        <v>98.87380789988251</v>
      </c>
      <c r="H47" s="1">
        <v>99.22776858822742</v>
      </c>
      <c r="I47" s="18">
        <v>99.12594000821188</v>
      </c>
    </row>
    <row r="48" spans="1:9" ht="12.75">
      <c r="A48" s="11" t="s">
        <v>22</v>
      </c>
      <c r="B48" s="1">
        <v>97.4389642006074</v>
      </c>
      <c r="C48" s="1">
        <v>88</v>
      </c>
      <c r="D48" s="1">
        <f>644463/699874.5*100</f>
        <v>92.08265196117303</v>
      </c>
      <c r="E48" s="1">
        <v>93.8914651132902</v>
      </c>
      <c r="F48" s="1">
        <v>93.10314029629441</v>
      </c>
      <c r="G48" s="1">
        <v>94.6569173380519</v>
      </c>
      <c r="H48" s="1">
        <v>96.64630954017956</v>
      </c>
      <c r="I48" s="18">
        <v>96.1628476633441</v>
      </c>
    </row>
    <row r="49" spans="1:9" ht="12.75">
      <c r="A49" s="11" t="s">
        <v>25</v>
      </c>
      <c r="B49" s="1"/>
      <c r="C49" s="1"/>
      <c r="D49" s="1"/>
      <c r="E49" s="1">
        <v>95.55538706108082</v>
      </c>
      <c r="F49" s="1">
        <v>92.39973306475642</v>
      </c>
      <c r="G49" s="1">
        <v>91.96687163829878</v>
      </c>
      <c r="H49" s="1">
        <v>98.84290839270375</v>
      </c>
      <c r="I49" s="18">
        <v>96.32714611162886</v>
      </c>
    </row>
    <row r="50" spans="1:9" ht="12.75">
      <c r="A50" s="15" t="s">
        <v>4</v>
      </c>
      <c r="B50" s="16"/>
      <c r="C50" s="16"/>
      <c r="D50" s="16"/>
      <c r="E50" s="16"/>
      <c r="F50" s="16"/>
      <c r="G50" s="16"/>
      <c r="H50" s="16"/>
      <c r="I50" s="22"/>
    </row>
    <row r="51" spans="1:9" ht="12.75">
      <c r="A51" s="10" t="s">
        <v>7</v>
      </c>
      <c r="B51" s="1">
        <v>82.39724635572145</v>
      </c>
      <c r="C51" s="1">
        <v>90.9</v>
      </c>
      <c r="D51" s="1">
        <f>7236034/7820213.5*100</f>
        <v>92.5298778607515</v>
      </c>
      <c r="E51" s="1">
        <v>94.4075511738633</v>
      </c>
      <c r="F51" s="1">
        <v>94.53559799681074</v>
      </c>
      <c r="G51" s="1">
        <v>95.78818558000744</v>
      </c>
      <c r="H51" s="1">
        <v>97.17883215205407</v>
      </c>
      <c r="I51" s="18">
        <v>97.25671166160599</v>
      </c>
    </row>
    <row r="52" spans="1:9" ht="12.75">
      <c r="A52" s="21" t="s">
        <v>27</v>
      </c>
      <c r="B52" s="1"/>
      <c r="C52" s="1"/>
      <c r="D52" s="1"/>
      <c r="E52" s="1"/>
      <c r="F52" s="1"/>
      <c r="G52" s="1"/>
      <c r="H52" s="1"/>
      <c r="I52" s="18">
        <v>97.21858096400427</v>
      </c>
    </row>
    <row r="53" spans="1:9" ht="12.75">
      <c r="A53" s="11" t="s">
        <v>8</v>
      </c>
      <c r="B53" s="1">
        <v>70.9640017498937</v>
      </c>
      <c r="C53" s="1">
        <v>87.8</v>
      </c>
      <c r="D53" s="1">
        <f>293976/323419*100</f>
        <v>90.89632952918659</v>
      </c>
      <c r="E53" s="1">
        <v>92.28660194294392</v>
      </c>
      <c r="F53" s="1">
        <v>94.12803016092181</v>
      </c>
      <c r="G53" s="1">
        <v>94.75169594845669</v>
      </c>
      <c r="H53" s="1">
        <v>96.0462591978746</v>
      </c>
      <c r="I53" s="18">
        <v>98.71942077531159</v>
      </c>
    </row>
    <row r="54" spans="1:9" ht="12.75">
      <c r="A54" s="11" t="s">
        <v>9</v>
      </c>
      <c r="B54" s="1">
        <v>82.43167844259443</v>
      </c>
      <c r="C54" s="1">
        <v>91.1</v>
      </c>
      <c r="D54" s="1">
        <f>350267/370155*100</f>
        <v>94.6271156677608</v>
      </c>
      <c r="E54" s="1">
        <v>95.83485373512781</v>
      </c>
      <c r="F54" s="1">
        <v>96.07821265706505</v>
      </c>
      <c r="G54" s="1">
        <v>96.24819158412706</v>
      </c>
      <c r="H54" s="1">
        <v>93.58403157154939</v>
      </c>
      <c r="I54" s="18">
        <v>94.23248698522771</v>
      </c>
    </row>
    <row r="55" spans="1:9" ht="12.75">
      <c r="A55" s="11" t="s">
        <v>10</v>
      </c>
      <c r="B55" s="1">
        <v>89.76545373765386</v>
      </c>
      <c r="C55" s="1">
        <v>94</v>
      </c>
      <c r="D55" s="1">
        <f>794187/840206.5*100</f>
        <v>94.52283456507418</v>
      </c>
      <c r="E55" s="1">
        <v>97.12421952890868</v>
      </c>
      <c r="F55" s="1">
        <v>95.89406377394315</v>
      </c>
      <c r="G55" s="1">
        <v>98.2411853698732</v>
      </c>
      <c r="H55" s="1">
        <v>98.93027454922124</v>
      </c>
      <c r="I55" s="18">
        <v>98.95731821552324</v>
      </c>
    </row>
    <row r="56" spans="1:9" ht="12.75">
      <c r="A56" s="11" t="s">
        <v>11</v>
      </c>
      <c r="B56" s="1">
        <v>80.86515898933293</v>
      </c>
      <c r="C56" s="1">
        <v>90.1</v>
      </c>
      <c r="D56" s="1">
        <f>241779/256708.5*100</f>
        <v>94.1842595784713</v>
      </c>
      <c r="E56" s="1">
        <v>91.36044944846644</v>
      </c>
      <c r="F56" s="1">
        <v>90.88180321923731</v>
      </c>
      <c r="G56" s="1">
        <v>92.73381713894733</v>
      </c>
      <c r="H56" s="1">
        <v>93.76699285808708</v>
      </c>
      <c r="I56" s="18">
        <v>94.41494834753262</v>
      </c>
    </row>
    <row r="57" spans="1:9" ht="12.75">
      <c r="A57" s="12" t="s">
        <v>12</v>
      </c>
      <c r="B57" s="1">
        <v>89.04329991049394</v>
      </c>
      <c r="C57" s="1">
        <v>94.4</v>
      </c>
      <c r="D57" s="1">
        <f>260035/279479.5*100</f>
        <v>93.04260240912124</v>
      </c>
      <c r="E57" s="1">
        <v>93.85306122448979</v>
      </c>
      <c r="F57" s="1">
        <v>93.78639171776821</v>
      </c>
      <c r="G57" s="1">
        <v>94.12665015279111</v>
      </c>
      <c r="H57" s="1">
        <v>95.48306039487962</v>
      </c>
      <c r="I57" s="18">
        <v>96.64894993931938</v>
      </c>
    </row>
    <row r="58" spans="1:9" ht="12.75">
      <c r="A58" s="11" t="s">
        <v>13</v>
      </c>
      <c r="B58" s="1">
        <v>73.56223674530068</v>
      </c>
      <c r="C58" s="1">
        <v>80.8</v>
      </c>
      <c r="D58" s="1">
        <f>425992/469945*100</f>
        <v>90.6472033961421</v>
      </c>
      <c r="E58" s="1">
        <v>94.91728579446543</v>
      </c>
      <c r="F58" s="1">
        <v>94.53535371521163</v>
      </c>
      <c r="G58" s="1">
        <v>95.62010200402904</v>
      </c>
      <c r="H58" s="1">
        <v>98.09617935983593</v>
      </c>
      <c r="I58" s="18">
        <v>96.51427186818512</v>
      </c>
    </row>
    <row r="59" spans="1:9" ht="12.75">
      <c r="A59" s="11" t="s">
        <v>28</v>
      </c>
      <c r="B59" s="1"/>
      <c r="C59" s="1"/>
      <c r="D59" s="1"/>
      <c r="E59" s="1"/>
      <c r="F59" s="1"/>
      <c r="G59" s="1"/>
      <c r="H59" s="1"/>
      <c r="I59" s="18">
        <v>97.9986178856334</v>
      </c>
    </row>
    <row r="60" spans="1:9" ht="12.75">
      <c r="A60" s="11" t="s">
        <v>14</v>
      </c>
      <c r="B60" s="1">
        <v>80.33964592162339</v>
      </c>
      <c r="C60" s="1">
        <v>86.7</v>
      </c>
      <c r="D60" s="1">
        <f>564457/618073.5*100</f>
        <v>91.32522264746831</v>
      </c>
      <c r="E60" s="1">
        <v>92.15991096285967</v>
      </c>
      <c r="F60" s="1">
        <v>95.34675358565045</v>
      </c>
      <c r="G60" s="1">
        <v>97.10185508710573</v>
      </c>
      <c r="H60" s="1">
        <v>98.50546015031881</v>
      </c>
      <c r="I60" s="18">
        <v>98.39344217081324</v>
      </c>
    </row>
    <row r="61" spans="1:9" ht="12.75">
      <c r="A61" s="11" t="s">
        <v>15</v>
      </c>
      <c r="B61" s="1">
        <v>84.60047577313134</v>
      </c>
      <c r="C61" s="1">
        <v>93.7</v>
      </c>
      <c r="D61" s="1">
        <f>380411/394951*100</f>
        <v>96.31853065316963</v>
      </c>
      <c r="E61" s="1">
        <v>97.8769883808405</v>
      </c>
      <c r="F61" s="1">
        <v>95.86510900776078</v>
      </c>
      <c r="G61" s="1">
        <v>95.73147938593925</v>
      </c>
      <c r="H61" s="1">
        <v>97.71316246298376</v>
      </c>
      <c r="I61" s="18">
        <v>97.37148148945793</v>
      </c>
    </row>
    <row r="62" spans="1:9" ht="12.75">
      <c r="A62" s="11" t="s">
        <v>16</v>
      </c>
      <c r="B62" s="1">
        <v>75.81851679208008</v>
      </c>
      <c r="C62" s="1">
        <v>91.8</v>
      </c>
      <c r="D62" s="1">
        <f>292734/324000*100</f>
        <v>90.35</v>
      </c>
      <c r="E62" s="1">
        <v>94.074009916411</v>
      </c>
      <c r="F62" s="1">
        <v>90.90495577790048</v>
      </c>
      <c r="G62" s="1">
        <v>92.79627898197005</v>
      </c>
      <c r="H62" s="1">
        <v>96.57832981034072</v>
      </c>
      <c r="I62" s="18">
        <v>97.38468523965284</v>
      </c>
    </row>
    <row r="63" spans="1:9" ht="12.75">
      <c r="A63" s="11" t="s">
        <v>17</v>
      </c>
      <c r="B63" s="1">
        <v>81.5954641143832</v>
      </c>
      <c r="C63" s="1">
        <v>89.5</v>
      </c>
      <c r="D63" s="1">
        <f>241394/267998*100</f>
        <v>90.07306024671826</v>
      </c>
      <c r="E63" s="1">
        <v>92.99895620603586</v>
      </c>
      <c r="F63" s="1">
        <v>95.39971015972911</v>
      </c>
      <c r="G63" s="1">
        <v>99.46138259914449</v>
      </c>
      <c r="H63" s="1">
        <v>99.75818766624597</v>
      </c>
      <c r="I63" s="18">
        <v>93.79204102917397</v>
      </c>
    </row>
    <row r="64" spans="1:9" ht="12.75">
      <c r="A64" s="12" t="s">
        <v>18</v>
      </c>
      <c r="B64" s="1">
        <v>80.00744466904827</v>
      </c>
      <c r="C64" s="1">
        <v>90.8</v>
      </c>
      <c r="D64" s="1">
        <f>1115374/1198257.5*100</f>
        <v>93.08299760276903</v>
      </c>
      <c r="E64" s="1"/>
      <c r="F64" s="1"/>
      <c r="G64" s="1"/>
      <c r="H64" s="1"/>
      <c r="I64" s="18" t="s">
        <v>26</v>
      </c>
    </row>
    <row r="65" spans="1:9" ht="12.75">
      <c r="A65" s="11" t="s">
        <v>19</v>
      </c>
      <c r="B65" s="1">
        <v>92.88376038376039</v>
      </c>
      <c r="C65" s="1">
        <v>92.5</v>
      </c>
      <c r="D65" s="1">
        <f>305874/339451.5*100</f>
        <v>90.10830707774159</v>
      </c>
      <c r="E65" s="1">
        <v>92.85800632734113</v>
      </c>
      <c r="F65" s="1">
        <v>96.01736996463256</v>
      </c>
      <c r="G65" s="1">
        <v>98.15492288010458</v>
      </c>
      <c r="H65" s="1">
        <v>98.33741336086122</v>
      </c>
      <c r="I65" s="18">
        <v>99.08371819532965</v>
      </c>
    </row>
    <row r="66" spans="1:9" ht="12.75">
      <c r="A66" s="11" t="s">
        <v>20</v>
      </c>
      <c r="B66" s="1">
        <v>83.66190192965941</v>
      </c>
      <c r="C66" s="1">
        <v>87.5</v>
      </c>
      <c r="D66" s="1">
        <f>228263/248886*100</f>
        <v>91.71387703607274</v>
      </c>
      <c r="E66" s="1">
        <v>92.45305488889203</v>
      </c>
      <c r="F66" s="1">
        <v>93.6188935252207</v>
      </c>
      <c r="G66" s="1">
        <v>97.05833214482182</v>
      </c>
      <c r="H66" s="1">
        <v>98.02483475305817</v>
      </c>
      <c r="I66" s="18">
        <v>98.70253006637057</v>
      </c>
    </row>
    <row r="67" spans="1:9" ht="12.75">
      <c r="A67" s="11" t="s">
        <v>24</v>
      </c>
      <c r="B67" s="1"/>
      <c r="C67" s="1"/>
      <c r="D67" s="1"/>
      <c r="E67" s="1">
        <v>93.31179588302713</v>
      </c>
      <c r="F67" s="1">
        <v>95.07146825222722</v>
      </c>
      <c r="G67" s="1">
        <v>94.9123414281637</v>
      </c>
      <c r="H67" s="1">
        <v>94.54799230829136</v>
      </c>
      <c r="I67" s="18">
        <v>97.32281397790517</v>
      </c>
    </row>
    <row r="68" spans="1:9" ht="12.75">
      <c r="A68" s="11" t="s">
        <v>29</v>
      </c>
      <c r="B68" s="1"/>
      <c r="C68" s="1"/>
      <c r="D68" s="1"/>
      <c r="E68" s="1"/>
      <c r="F68" s="1"/>
      <c r="G68" s="1"/>
      <c r="H68" s="1"/>
      <c r="I68" s="18">
        <v>99.00806146869883</v>
      </c>
    </row>
    <row r="69" spans="1:9" ht="12.75">
      <c r="A69" s="11" t="s">
        <v>21</v>
      </c>
      <c r="B69" s="1">
        <v>74.9243243939511</v>
      </c>
      <c r="C69" s="1">
        <v>92.8</v>
      </c>
      <c r="D69" s="1">
        <f>560684/615025*100</f>
        <v>91.16442421039795</v>
      </c>
      <c r="E69" s="1">
        <v>93.75208363050966</v>
      </c>
      <c r="F69" s="1">
        <v>94.05574981209764</v>
      </c>
      <c r="G69" s="1">
        <v>95.48059948472822</v>
      </c>
      <c r="H69" s="1">
        <v>98.14119117719625</v>
      </c>
      <c r="I69" s="18">
        <v>99.44120028461369</v>
      </c>
    </row>
    <row r="70" spans="1:9" ht="12.75">
      <c r="A70" s="11" t="s">
        <v>30</v>
      </c>
      <c r="B70" s="1">
        <v>86.31260289978225</v>
      </c>
      <c r="C70" s="1">
        <v>99.9</v>
      </c>
      <c r="D70" s="1">
        <f>420627/436420.5*100</f>
        <v>96.38112783427908</v>
      </c>
      <c r="E70" s="1">
        <v>99.12321653406636</v>
      </c>
      <c r="F70" s="1">
        <v>99.39327219150415</v>
      </c>
      <c r="G70" s="1">
        <v>99.43681670442234</v>
      </c>
      <c r="H70" s="1">
        <v>98.81652139141339</v>
      </c>
      <c r="I70" s="18">
        <v>99.15050307387091</v>
      </c>
    </row>
    <row r="71" spans="1:9" ht="12.75">
      <c r="A71" s="11" t="s">
        <v>22</v>
      </c>
      <c r="B71" s="1">
        <v>88.8067829831314</v>
      </c>
      <c r="C71" s="1">
        <v>90.1</v>
      </c>
      <c r="D71" s="1">
        <f>759980/837237*100</f>
        <v>90.77238583579083</v>
      </c>
      <c r="E71" s="1">
        <v>93.29759241556701</v>
      </c>
      <c r="F71" s="1">
        <v>92.06783969764034</v>
      </c>
      <c r="G71" s="1">
        <v>93.93741936608669</v>
      </c>
      <c r="H71" s="1">
        <v>96.66255760185807</v>
      </c>
      <c r="I71" s="18">
        <v>96.50122042106321</v>
      </c>
    </row>
    <row r="72" spans="1:9" ht="12.75">
      <c r="A72" s="11" t="s">
        <v>25</v>
      </c>
      <c r="B72" s="1"/>
      <c r="C72" s="1"/>
      <c r="D72" s="1"/>
      <c r="E72" s="1">
        <v>94.77605979882263</v>
      </c>
      <c r="F72" s="1">
        <v>92.16022326376971</v>
      </c>
      <c r="G72" s="1">
        <v>91.86675570053968</v>
      </c>
      <c r="H72" s="1">
        <v>97.73691955665569</v>
      </c>
      <c r="I72" s="18">
        <v>95.11900903820532</v>
      </c>
    </row>
    <row r="73" spans="1:9" ht="12.75">
      <c r="A73" s="15" t="s">
        <v>5</v>
      </c>
      <c r="B73" s="16"/>
      <c r="C73" s="16"/>
      <c r="D73" s="16"/>
      <c r="E73" s="16"/>
      <c r="F73" s="16"/>
      <c r="G73" s="16"/>
      <c r="H73" s="16"/>
      <c r="I73" s="22"/>
    </row>
    <row r="74" spans="1:9" ht="12.75" customHeight="1">
      <c r="A74" s="10" t="s">
        <v>7</v>
      </c>
      <c r="B74" s="1">
        <v>76.3548131626584</v>
      </c>
      <c r="C74" s="1">
        <v>93</v>
      </c>
      <c r="D74" s="1">
        <f>8195662/8715874.5*100</f>
        <v>94.03143654718755</v>
      </c>
      <c r="E74" s="1">
        <v>95.64897451927834</v>
      </c>
      <c r="F74" s="1">
        <v>95.33380255718058</v>
      </c>
      <c r="G74" s="1">
        <v>96.19249520533565</v>
      </c>
      <c r="H74" s="1">
        <v>97.32471309651616</v>
      </c>
      <c r="I74" s="18">
        <v>97.45708247267086</v>
      </c>
    </row>
    <row r="75" spans="1:9" ht="12.75" customHeight="1">
      <c r="A75" s="21" t="s">
        <v>27</v>
      </c>
      <c r="B75" s="1"/>
      <c r="C75" s="1"/>
      <c r="D75" s="1"/>
      <c r="E75" s="1"/>
      <c r="F75" s="1"/>
      <c r="G75" s="1"/>
      <c r="H75" s="1"/>
      <c r="I75" s="18">
        <v>96.41970132947132</v>
      </c>
    </row>
    <row r="76" spans="1:9" ht="12.75">
      <c r="A76" s="11" t="s">
        <v>8</v>
      </c>
      <c r="B76" s="1">
        <v>64.87325679685053</v>
      </c>
      <c r="C76" s="1">
        <v>92.5</v>
      </c>
      <c r="D76" s="1">
        <f>274441/296417.5*100</f>
        <v>92.58596405407913</v>
      </c>
      <c r="E76" s="1">
        <v>93.6876215601424</v>
      </c>
      <c r="F76" s="1">
        <v>94.70522900161403</v>
      </c>
      <c r="G76" s="1">
        <v>96.03620568192821</v>
      </c>
      <c r="H76" s="1">
        <v>99.63041446140643</v>
      </c>
      <c r="I76" s="18">
        <v>99.09975720246791</v>
      </c>
    </row>
    <row r="77" spans="1:9" ht="12.75">
      <c r="A77" s="11" t="s">
        <v>9</v>
      </c>
      <c r="B77" s="1">
        <v>71.26663948605612</v>
      </c>
      <c r="C77" s="1">
        <v>94.7</v>
      </c>
      <c r="D77" s="1">
        <f>430444/450981.5*100</f>
        <v>95.44604379558807</v>
      </c>
      <c r="E77" s="1">
        <v>96.65615439111552</v>
      </c>
      <c r="F77" s="1">
        <v>97.209544533452</v>
      </c>
      <c r="G77" s="1">
        <v>97.36475425581459</v>
      </c>
      <c r="H77" s="1">
        <v>94.93147213714387</v>
      </c>
      <c r="I77" s="18">
        <v>94.80463725736985</v>
      </c>
    </row>
    <row r="78" spans="1:9" ht="12.75">
      <c r="A78" s="11" t="s">
        <v>10</v>
      </c>
      <c r="B78" s="1">
        <v>81.48395531565117</v>
      </c>
      <c r="C78" s="1">
        <v>93.2</v>
      </c>
      <c r="D78" s="1">
        <f>358887/385932.5*100</f>
        <v>92.99216831958957</v>
      </c>
      <c r="E78" s="1">
        <v>97.05459182191856</v>
      </c>
      <c r="F78" s="1">
        <v>95.82023097631469</v>
      </c>
      <c r="G78" s="1">
        <v>96.52398126759184</v>
      </c>
      <c r="H78" s="1">
        <v>97.82147055730039</v>
      </c>
      <c r="I78" s="18">
        <v>98.23960386034057</v>
      </c>
    </row>
    <row r="79" spans="1:9" ht="12.75">
      <c r="A79" s="11" t="s">
        <v>11</v>
      </c>
      <c r="B79" s="1">
        <v>66.11721450624071</v>
      </c>
      <c r="C79" s="1">
        <v>93.8</v>
      </c>
      <c r="D79" s="1">
        <f>234424/240869*100</f>
        <v>97.32427169955453</v>
      </c>
      <c r="E79" s="1">
        <v>92.97219215394298</v>
      </c>
      <c r="F79" s="1">
        <v>94.10050185181127</v>
      </c>
      <c r="G79" s="1">
        <v>94.29074985794924</v>
      </c>
      <c r="H79" s="1">
        <v>94.29088246406516</v>
      </c>
      <c r="I79" s="18">
        <v>97.09876386526894</v>
      </c>
    </row>
    <row r="80" spans="1:9" ht="12.75">
      <c r="A80" s="12" t="s">
        <v>12</v>
      </c>
      <c r="B80" s="1">
        <v>88.24318232613464</v>
      </c>
      <c r="C80" s="1">
        <v>96.6</v>
      </c>
      <c r="D80" s="1">
        <f>270005/275718.5*100</f>
        <v>97.92777778785246</v>
      </c>
      <c r="E80" s="1">
        <v>97.9444869723002</v>
      </c>
      <c r="F80" s="1">
        <v>98.69144758828116</v>
      </c>
      <c r="G80" s="1">
        <v>98.075904133008</v>
      </c>
      <c r="H80" s="1">
        <v>98.24249414418763</v>
      </c>
      <c r="I80" s="18">
        <v>98.17186829358023</v>
      </c>
    </row>
    <row r="81" spans="1:9" ht="12.75">
      <c r="A81" s="11" t="s">
        <v>13</v>
      </c>
      <c r="B81" s="1">
        <v>59.39652158358201</v>
      </c>
      <c r="C81" s="1">
        <v>88.4</v>
      </c>
      <c r="D81" s="1">
        <f>331806/369577.5*100</f>
        <v>89.77981614140471</v>
      </c>
      <c r="E81" s="1">
        <v>96.75153548526745</v>
      </c>
      <c r="F81" s="1">
        <v>95.40474876204213</v>
      </c>
      <c r="G81" s="1">
        <v>98.37409646103352</v>
      </c>
      <c r="H81" s="1">
        <v>97.16736477248607</v>
      </c>
      <c r="I81" s="18">
        <v>98.51670723108069</v>
      </c>
    </row>
    <row r="82" spans="1:9" ht="12.75">
      <c r="A82" s="11" t="s">
        <v>28</v>
      </c>
      <c r="B82" s="1"/>
      <c r="C82" s="1"/>
      <c r="D82" s="1"/>
      <c r="E82" s="1"/>
      <c r="F82" s="1"/>
      <c r="G82" s="1"/>
      <c r="H82" s="1"/>
      <c r="I82" s="18">
        <v>98.57815878900216</v>
      </c>
    </row>
    <row r="83" spans="1:9" ht="12.75">
      <c r="A83" s="11" t="s">
        <v>14</v>
      </c>
      <c r="B83" s="1">
        <v>71.85847006097444</v>
      </c>
      <c r="C83" s="1">
        <v>89.7</v>
      </c>
      <c r="D83" s="1">
        <f>868138/939774.5*100</f>
        <v>92.3772670997138</v>
      </c>
      <c r="E83" s="1">
        <v>93.28515363516247</v>
      </c>
      <c r="F83" s="1">
        <v>95.25583926843163</v>
      </c>
      <c r="G83" s="1">
        <v>97.50328431949058</v>
      </c>
      <c r="H83" s="1">
        <v>98.90682210621713</v>
      </c>
      <c r="I83" s="18">
        <v>97.87016853099205</v>
      </c>
    </row>
    <row r="84" spans="1:9" ht="12.75">
      <c r="A84" s="11" t="s">
        <v>15</v>
      </c>
      <c r="B84" s="1">
        <v>75.9543999155554</v>
      </c>
      <c r="C84" s="1">
        <v>95.8</v>
      </c>
      <c r="D84" s="1">
        <f>395296/403181.5*100</f>
        <v>98.04418109461868</v>
      </c>
      <c r="E84" s="1">
        <v>98.07832046976571</v>
      </c>
      <c r="F84" s="1">
        <v>97.4979500853372</v>
      </c>
      <c r="G84" s="1">
        <v>96.01887375883275</v>
      </c>
      <c r="H84" s="1">
        <v>96.57300067012824</v>
      </c>
      <c r="I84" s="18">
        <v>98.24284410315526</v>
      </c>
    </row>
    <row r="85" spans="1:9" ht="12.75">
      <c r="A85" s="11" t="s">
        <v>16</v>
      </c>
      <c r="B85" s="1">
        <v>76.0077144898405</v>
      </c>
      <c r="C85" s="1">
        <v>95</v>
      </c>
      <c r="D85" s="1">
        <f>269228/283308.5*100</f>
        <v>95.02997615673374</v>
      </c>
      <c r="E85" s="1">
        <v>97.89131441286426</v>
      </c>
      <c r="F85" s="1">
        <v>90.77352427606235</v>
      </c>
      <c r="G85" s="1">
        <v>90.96354326185245</v>
      </c>
      <c r="H85" s="1">
        <v>86.86398879316928</v>
      </c>
      <c r="I85" s="18">
        <v>95.55776762705715</v>
      </c>
    </row>
    <row r="86" spans="1:9" ht="12.75">
      <c r="A86" s="11" t="s">
        <v>17</v>
      </c>
      <c r="B86" s="1">
        <v>74.92826197040455</v>
      </c>
      <c r="C86" s="1">
        <v>96.4</v>
      </c>
      <c r="D86" s="1">
        <f>211707/224278*100</f>
        <v>94.39490275461704</v>
      </c>
      <c r="E86" s="1">
        <v>94.70612699392265</v>
      </c>
      <c r="F86" s="1">
        <v>96.96458979937576</v>
      </c>
      <c r="G86" s="1">
        <v>99.67974616604971</v>
      </c>
      <c r="H86" s="1">
        <v>99.91337085224737</v>
      </c>
      <c r="I86" s="18">
        <v>94.71250531596664</v>
      </c>
    </row>
    <row r="87" spans="1:9" ht="12.75">
      <c r="A87" s="12" t="s">
        <v>18</v>
      </c>
      <c r="B87" s="1">
        <v>70.680086539366</v>
      </c>
      <c r="C87" s="1">
        <v>90.9</v>
      </c>
      <c r="D87" s="1">
        <f>1019493/1078953.5*100</f>
        <v>94.4890581475476</v>
      </c>
      <c r="E87" s="1"/>
      <c r="F87" s="1"/>
      <c r="G87" s="1"/>
      <c r="H87" s="1"/>
      <c r="I87" s="18"/>
    </row>
    <row r="88" spans="1:9" ht="12.75">
      <c r="A88" s="11" t="s">
        <v>19</v>
      </c>
      <c r="B88" s="1">
        <v>83.87212111170217</v>
      </c>
      <c r="C88" s="1">
        <v>95.1</v>
      </c>
      <c r="D88" s="1">
        <f>427201/459528*100</f>
        <v>92.96517296008078</v>
      </c>
      <c r="E88" s="1">
        <v>95.49822997103985</v>
      </c>
      <c r="F88" s="1">
        <v>98.73866938916632</v>
      </c>
      <c r="G88" s="1">
        <v>98.65884689516102</v>
      </c>
      <c r="H88" s="1">
        <v>98.53090915413446</v>
      </c>
      <c r="I88" s="18">
        <v>98.66756782852177</v>
      </c>
    </row>
    <row r="89" spans="1:9" ht="12.75">
      <c r="A89" s="11" t="s">
        <v>20</v>
      </c>
      <c r="B89" s="1">
        <v>73.11246165863324</v>
      </c>
      <c r="C89" s="1">
        <v>89.6</v>
      </c>
      <c r="D89" s="1">
        <f>203141/213822.5*100</f>
        <v>95.00450139718693</v>
      </c>
      <c r="E89" s="1">
        <v>94.46479315053327</v>
      </c>
      <c r="F89" s="1">
        <v>94.87429547317188</v>
      </c>
      <c r="G89" s="1">
        <v>97.29630143498227</v>
      </c>
      <c r="H89" s="1">
        <v>97.05372224561975</v>
      </c>
      <c r="I89" s="18">
        <v>97.7775514992673</v>
      </c>
    </row>
    <row r="90" spans="1:9" ht="12.75">
      <c r="A90" s="11" t="s">
        <v>24</v>
      </c>
      <c r="B90" s="1"/>
      <c r="C90" s="1"/>
      <c r="D90" s="1"/>
      <c r="E90" s="1">
        <v>91.4588793940634</v>
      </c>
      <c r="F90" s="1">
        <v>92.17275713699664</v>
      </c>
      <c r="G90" s="1">
        <v>95.15653766838797</v>
      </c>
      <c r="H90" s="1">
        <v>95.44956914031573</v>
      </c>
      <c r="I90" s="18">
        <v>99.15514171931639</v>
      </c>
    </row>
    <row r="91" spans="1:9" ht="12.75">
      <c r="A91" s="11" t="s">
        <v>29</v>
      </c>
      <c r="B91" s="1"/>
      <c r="C91" s="1"/>
      <c r="D91" s="1"/>
      <c r="E91" s="1"/>
      <c r="F91" s="1"/>
      <c r="G91" s="1"/>
      <c r="H91" s="1"/>
      <c r="I91" s="18">
        <v>99.98851902128033</v>
      </c>
    </row>
    <row r="92" spans="1:9" ht="12.75">
      <c r="A92" s="11" t="s">
        <v>21</v>
      </c>
      <c r="B92" s="1">
        <v>78.21863429097374</v>
      </c>
      <c r="C92" s="1">
        <v>96.5</v>
      </c>
      <c r="D92" s="1">
        <f>690540/718328*100</f>
        <v>96.13157220656858</v>
      </c>
      <c r="E92" s="1">
        <v>98.63104677389178</v>
      </c>
      <c r="F92" s="1">
        <v>97.60883660360562</v>
      </c>
      <c r="G92" s="1">
        <v>97.77429269747952</v>
      </c>
      <c r="H92" s="1">
        <v>99.04074840727394</v>
      </c>
      <c r="I92" s="18">
        <v>99.87221754301528</v>
      </c>
    </row>
    <row r="93" spans="1:9" ht="12.75">
      <c r="A93" s="11" t="s">
        <v>30</v>
      </c>
      <c r="B93" s="1">
        <v>86.85082232392773</v>
      </c>
      <c r="C93" s="1">
        <v>100</v>
      </c>
      <c r="D93" s="1">
        <f>806468/838092*100</f>
        <v>96.22666723939616</v>
      </c>
      <c r="E93" s="1">
        <v>99.23947587373321</v>
      </c>
      <c r="F93" s="1">
        <v>99.20028230424343</v>
      </c>
      <c r="G93" s="1">
        <v>99.16839006149594</v>
      </c>
      <c r="H93" s="1">
        <v>99.0125459376638</v>
      </c>
      <c r="I93" s="18">
        <v>99.13885889248846</v>
      </c>
    </row>
    <row r="94" spans="1:9" ht="12.75">
      <c r="A94" s="11" t="s">
        <v>22</v>
      </c>
      <c r="B94" s="1">
        <v>81.91506991196272</v>
      </c>
      <c r="C94" s="1">
        <v>89.1</v>
      </c>
      <c r="D94" s="1">
        <f>1404443/1537111.5*100</f>
        <v>91.36897355852194</v>
      </c>
      <c r="E94" s="1">
        <v>93.56773305456996</v>
      </c>
      <c r="F94" s="1">
        <v>92.53971820018843</v>
      </c>
      <c r="G94" s="1">
        <v>94.26587772184335</v>
      </c>
      <c r="H94" s="1">
        <v>96.65514598237715</v>
      </c>
      <c r="I94" s="18">
        <v>96.34435777980141</v>
      </c>
    </row>
    <row r="95" spans="1:9" ht="12.75">
      <c r="A95" s="11" t="s">
        <v>25</v>
      </c>
      <c r="B95" s="1"/>
      <c r="C95" s="1"/>
      <c r="D95" s="1"/>
      <c r="E95" s="1">
        <v>95.14820612928585</v>
      </c>
      <c r="F95" s="1">
        <v>92.27459509165301</v>
      </c>
      <c r="G95" s="1">
        <v>91.91474761797832</v>
      </c>
      <c r="H95" s="1">
        <v>98.26863918131366</v>
      </c>
      <c r="I95" s="18">
        <v>95.70029084069776</v>
      </c>
    </row>
    <row r="96" spans="1:9" ht="12.75">
      <c r="A96" s="15" t="s">
        <v>6</v>
      </c>
      <c r="B96" s="16"/>
      <c r="C96" s="16"/>
      <c r="D96" s="16"/>
      <c r="E96" s="16"/>
      <c r="F96" s="16"/>
      <c r="G96" s="16"/>
      <c r="H96" s="16"/>
      <c r="I96" s="22"/>
    </row>
    <row r="97" spans="1:9" ht="12.75" customHeight="1">
      <c r="A97" s="10" t="s">
        <v>7</v>
      </c>
      <c r="B97" s="1">
        <v>68.26233213215936</v>
      </c>
      <c r="C97" s="1">
        <v>88.6</v>
      </c>
      <c r="D97" s="1">
        <f>5878725/6477514.5*100</f>
        <v>90.75587557542326</v>
      </c>
      <c r="E97" s="1">
        <v>93.07676043016367</v>
      </c>
      <c r="F97" s="1">
        <v>93.17527278860584</v>
      </c>
      <c r="G97" s="1">
        <v>95.36049278200153</v>
      </c>
      <c r="H97" s="1">
        <v>96.68452822725197</v>
      </c>
      <c r="I97" s="18">
        <v>96.68893553387169</v>
      </c>
    </row>
    <row r="98" spans="1:9" ht="12.75" customHeight="1">
      <c r="A98" s="21" t="s">
        <v>27</v>
      </c>
      <c r="B98" s="1"/>
      <c r="C98" s="1"/>
      <c r="D98" s="1"/>
      <c r="E98" s="1"/>
      <c r="F98" s="1"/>
      <c r="G98" s="1"/>
      <c r="H98" s="1"/>
      <c r="I98" s="18">
        <v>98.18866407995522</v>
      </c>
    </row>
    <row r="99" spans="1:9" ht="12.75">
      <c r="A99" s="11" t="s">
        <v>8</v>
      </c>
      <c r="B99" s="1">
        <v>57.39768165410138</v>
      </c>
      <c r="C99" s="1">
        <v>84.8</v>
      </c>
      <c r="D99" s="1">
        <f>295897/337123.5*100</f>
        <v>87.77109872198172</v>
      </c>
      <c r="E99" s="1">
        <v>91.7925891908282</v>
      </c>
      <c r="F99" s="1">
        <v>93.2822591787958</v>
      </c>
      <c r="G99" s="1">
        <v>94.31038214994132</v>
      </c>
      <c r="H99" s="1">
        <v>93.45215388118537</v>
      </c>
      <c r="I99" s="18">
        <v>97.8302213566345</v>
      </c>
    </row>
    <row r="100" spans="1:9" ht="12.75">
      <c r="A100" s="11" t="s">
        <v>9</v>
      </c>
      <c r="B100" s="1">
        <v>58.57838532468605</v>
      </c>
      <c r="C100" s="1">
        <v>84</v>
      </c>
      <c r="D100" s="1">
        <f>246224/266186*100</f>
        <v>92.50073257045825</v>
      </c>
      <c r="E100" s="1">
        <v>93.41500204858465</v>
      </c>
      <c r="F100" s="1">
        <v>94.66653827106146</v>
      </c>
      <c r="G100" s="1">
        <v>91.62053791978309</v>
      </c>
      <c r="H100" s="1">
        <v>91.85787828644972</v>
      </c>
      <c r="I100" s="18">
        <v>95.92618037716312</v>
      </c>
    </row>
    <row r="101" spans="1:9" ht="12.75">
      <c r="A101" s="11" t="s">
        <v>10</v>
      </c>
      <c r="B101" s="1">
        <v>81.06563201242366</v>
      </c>
      <c r="C101" s="1">
        <v>93.2</v>
      </c>
      <c r="D101" s="1">
        <f>1216326/1276049.5*100</f>
        <v>95.31965648668019</v>
      </c>
      <c r="E101" s="1">
        <v>97.06823292837736</v>
      </c>
      <c r="F101" s="1">
        <v>95.60619842215556</v>
      </c>
      <c r="G101" s="1">
        <v>99.28435593702154</v>
      </c>
      <c r="H101" s="1">
        <v>99.40273118661743</v>
      </c>
      <c r="I101" s="18">
        <v>98.36138006120473</v>
      </c>
    </row>
    <row r="102" spans="1:9" ht="12.75">
      <c r="A102" s="11" t="s">
        <v>11</v>
      </c>
      <c r="B102" s="1">
        <v>68.13432078725779</v>
      </c>
      <c r="C102" s="1">
        <v>88.6</v>
      </c>
      <c r="D102" s="1">
        <f>243442/265131*100</f>
        <v>91.81951563566689</v>
      </c>
      <c r="E102" s="1">
        <v>87.96430299100952</v>
      </c>
      <c r="F102" s="1">
        <v>88.0968709815688</v>
      </c>
      <c r="G102" s="1">
        <v>92.41741060170474</v>
      </c>
      <c r="H102" s="1">
        <v>94.23139675388757</v>
      </c>
      <c r="I102" s="18">
        <v>89.90756548085945</v>
      </c>
    </row>
    <row r="103" spans="1:9" ht="12.75">
      <c r="A103" s="12" t="s">
        <v>12</v>
      </c>
      <c r="B103" s="1">
        <v>89.6602431851104</v>
      </c>
      <c r="C103" s="1">
        <v>92.8</v>
      </c>
      <c r="D103" s="1">
        <f>237706/269677*100</f>
        <v>88.14470644511768</v>
      </c>
      <c r="E103" s="1">
        <v>90.05008602419116</v>
      </c>
      <c r="F103" s="1">
        <v>88.35038746414351</v>
      </c>
      <c r="G103" s="1">
        <v>89.26449060923547</v>
      </c>
      <c r="H103" s="1">
        <v>91.45510881702619</v>
      </c>
      <c r="I103" s="18">
        <v>94.45034764731699</v>
      </c>
    </row>
    <row r="104" spans="1:9" ht="12.75">
      <c r="A104" s="11" t="s">
        <v>13</v>
      </c>
      <c r="B104" s="1">
        <v>63.1548742398658</v>
      </c>
      <c r="C104" s="1">
        <v>78.2</v>
      </c>
      <c r="D104" s="1">
        <f>501290/555994.5*100</f>
        <v>90.16096382248385</v>
      </c>
      <c r="E104" s="1">
        <v>95.03708233013879</v>
      </c>
      <c r="F104" s="1">
        <v>94.41906548939491</v>
      </c>
      <c r="G104" s="1">
        <v>94.25489325386638</v>
      </c>
      <c r="H104" s="1">
        <v>98.14851939197717</v>
      </c>
      <c r="I104" s="18">
        <v>94.6919531524524</v>
      </c>
    </row>
    <row r="105" spans="1:9" ht="12.75">
      <c r="A105" s="11" t="s">
        <v>28</v>
      </c>
      <c r="B105" s="1"/>
      <c r="C105" s="1"/>
      <c r="D105" s="1"/>
      <c r="E105" s="1"/>
      <c r="F105" s="1"/>
      <c r="G105" s="1"/>
      <c r="H105" s="1"/>
      <c r="I105" s="18">
        <v>97.15536105032822</v>
      </c>
    </row>
    <row r="106" spans="1:9" ht="12.75">
      <c r="A106" s="11" t="s">
        <v>14</v>
      </c>
      <c r="B106" s="1">
        <v>56.28842013604572</v>
      </c>
      <c r="C106" s="1">
        <v>79.9</v>
      </c>
      <c r="D106" s="1">
        <f>210704/244405*100</f>
        <v>86.21100222990528</v>
      </c>
      <c r="E106" s="1">
        <v>87.46989041343647</v>
      </c>
      <c r="F106" s="1">
        <v>94.27957893348501</v>
      </c>
      <c r="G106" s="1">
        <v>95.60833399087197</v>
      </c>
      <c r="H106" s="1">
        <v>96.99538799705803</v>
      </c>
      <c r="I106" s="18">
        <v>97.37878909704912</v>
      </c>
    </row>
    <row r="107" spans="1:9" ht="12.75">
      <c r="A107" s="11" t="s">
        <v>15</v>
      </c>
      <c r="B107" s="1">
        <v>78.03737427354265</v>
      </c>
      <c r="C107" s="1">
        <v>92.2</v>
      </c>
      <c r="D107" s="1">
        <f>338928/356588.5*100</f>
        <v>95.04737253164362</v>
      </c>
      <c r="E107" s="1">
        <v>96.39950106457573</v>
      </c>
      <c r="F107" s="1">
        <v>93.36368472420648</v>
      </c>
      <c r="G107" s="1">
        <v>93.03662147420914</v>
      </c>
      <c r="H107" s="1">
        <v>96.85758210333854</v>
      </c>
      <c r="I107" s="18">
        <v>96.52740749111017</v>
      </c>
    </row>
    <row r="108" spans="1:9" ht="12.75">
      <c r="A108" s="11" t="s">
        <v>16</v>
      </c>
      <c r="B108" s="1">
        <v>65.75007859251242</v>
      </c>
      <c r="C108" s="1">
        <v>88.6</v>
      </c>
      <c r="D108" s="1">
        <f>316787/365050*100</f>
        <v>86.77907136008766</v>
      </c>
      <c r="E108" s="1">
        <v>92.30340973124027</v>
      </c>
      <c r="F108" s="1">
        <v>89.09304373348988</v>
      </c>
      <c r="G108" s="1">
        <v>93.6101173581867</v>
      </c>
      <c r="H108" s="1">
        <v>99.18255276161251</v>
      </c>
      <c r="I108" s="18">
        <v>98.28197920729494</v>
      </c>
    </row>
    <row r="109" spans="1:9" ht="12.75">
      <c r="A109" s="11" t="s">
        <v>17</v>
      </c>
      <c r="B109" s="1">
        <v>57.942201191320486</v>
      </c>
      <c r="C109" s="1">
        <v>82.4</v>
      </c>
      <c r="D109" s="1">
        <f>274021/308533*100</f>
        <v>88.81416250449709</v>
      </c>
      <c r="E109" s="1">
        <v>91.09288681228612</v>
      </c>
      <c r="F109" s="1">
        <v>94.40962356236724</v>
      </c>
      <c r="G109" s="1">
        <v>99.27710495546863</v>
      </c>
      <c r="H109" s="1">
        <v>99.45714945714946</v>
      </c>
      <c r="I109" s="18">
        <v>94.01692294750521</v>
      </c>
    </row>
    <row r="110" spans="1:9" ht="12.75">
      <c r="A110" s="12" t="s">
        <v>18</v>
      </c>
      <c r="B110" s="1">
        <v>66.53229039108763</v>
      </c>
      <c r="C110" s="1">
        <v>91.9</v>
      </c>
      <c r="D110" s="1">
        <f>1209747/1303614*100</f>
        <v>92.79947898687801</v>
      </c>
      <c r="E110" s="1"/>
      <c r="F110" s="1"/>
      <c r="G110" s="1"/>
      <c r="H110" s="1"/>
      <c r="I110" s="18"/>
    </row>
    <row r="111" spans="1:9" ht="12.75">
      <c r="A111" s="11" t="s">
        <v>19</v>
      </c>
      <c r="B111" s="1">
        <v>74.6721852069193</v>
      </c>
      <c r="C111" s="1">
        <v>86.9</v>
      </c>
      <c r="D111" s="1">
        <f>160127/189436*100</f>
        <v>84.52828395869845</v>
      </c>
      <c r="E111" s="1">
        <v>86.79506990628181</v>
      </c>
      <c r="F111" s="1">
        <v>87.89845044496204</v>
      </c>
      <c r="G111" s="1">
        <v>95.882984574287</v>
      </c>
      <c r="H111" s="1">
        <v>95.48182723196578</v>
      </c>
      <c r="I111" s="18">
        <v>97.85338891849251</v>
      </c>
    </row>
    <row r="112" spans="1:9" ht="12.75">
      <c r="A112" s="11" t="s">
        <v>20</v>
      </c>
      <c r="B112" s="1">
        <v>63.78187054237997</v>
      </c>
      <c r="C112" s="1">
        <v>87.2</v>
      </c>
      <c r="D112" s="1">
        <f>241239/269977.5*100</f>
        <v>89.35522404644831</v>
      </c>
      <c r="E112" s="1">
        <v>90.69616601491057</v>
      </c>
      <c r="F112" s="1">
        <v>90.95655929926092</v>
      </c>
      <c r="G112" s="1">
        <v>96.95169161807368</v>
      </c>
      <c r="H112" s="1">
        <v>97.58738643070176</v>
      </c>
      <c r="I112" s="18">
        <v>97.32930822509769</v>
      </c>
    </row>
    <row r="113" spans="1:9" ht="12.75">
      <c r="A113" s="11" t="s">
        <v>24</v>
      </c>
      <c r="B113" s="1"/>
      <c r="C113" s="1"/>
      <c r="D113" s="1"/>
      <c r="E113" s="1">
        <v>94.60561536217918</v>
      </c>
      <c r="F113" s="1">
        <v>95.41498242481266</v>
      </c>
      <c r="G113" s="1">
        <v>95.51065406975128</v>
      </c>
      <c r="H113" s="1">
        <v>94.91042682931304</v>
      </c>
      <c r="I113" s="18">
        <v>97.15481177818457</v>
      </c>
    </row>
    <row r="114" spans="1:9" ht="12.75">
      <c r="A114" s="11" t="s">
        <v>29</v>
      </c>
      <c r="B114" s="1"/>
      <c r="C114" s="1"/>
      <c r="D114" s="1"/>
      <c r="E114" s="1"/>
      <c r="F114" s="1"/>
      <c r="G114" s="1"/>
      <c r="H114" s="1"/>
      <c r="I114" s="18">
        <v>93.28770928558802</v>
      </c>
    </row>
    <row r="115" spans="1:9" ht="12.75">
      <c r="A115" s="11" t="s">
        <v>21</v>
      </c>
      <c r="B115" s="1">
        <v>53.26276952977824</v>
      </c>
      <c r="C115" s="1">
        <v>89.1</v>
      </c>
      <c r="D115" s="1">
        <v>82.2</v>
      </c>
      <c r="E115" s="1">
        <v>86.70728876760586</v>
      </c>
      <c r="F115" s="1">
        <v>88.07122432206738</v>
      </c>
      <c r="G115" s="1">
        <v>91.2696040156163</v>
      </c>
      <c r="H115" s="1">
        <v>96.59146865353333</v>
      </c>
      <c r="I115" s="18">
        <v>98.68205793262732</v>
      </c>
    </row>
    <row r="116" spans="1:4" ht="12.75">
      <c r="A116" s="6"/>
      <c r="B116" s="6"/>
      <c r="C116" s="7"/>
      <c r="D116" s="8"/>
    </row>
    <row r="117" spans="1:4" ht="12.75">
      <c r="A117" s="3" t="s">
        <v>23</v>
      </c>
      <c r="B117" s="4"/>
      <c r="C117" s="5"/>
      <c r="D117" s="5"/>
    </row>
  </sheetData>
  <sheetProtection/>
  <mergeCells count="6">
    <mergeCell ref="A96:I96"/>
    <mergeCell ref="A1:D1"/>
    <mergeCell ref="A4:I4"/>
    <mergeCell ref="A27:I27"/>
    <mergeCell ref="A50:I50"/>
    <mergeCell ref="A73:I7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rmertemirova</dc:creator>
  <cp:keywords/>
  <dc:description/>
  <cp:lastModifiedBy>a.abraeva</cp:lastModifiedBy>
  <cp:lastPrinted>2018-05-18T05:23:39Z</cp:lastPrinted>
  <dcterms:created xsi:type="dcterms:W3CDTF">2008-11-17T03:31:25Z</dcterms:created>
  <dcterms:modified xsi:type="dcterms:W3CDTF">2023-10-31T04:06:06Z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